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.fritel\Documents\"/>
    </mc:Choice>
  </mc:AlternateContent>
  <bookViews>
    <workbookView xWindow="0" yWindow="0" windowWidth="28800" windowHeight="12435" activeTab="2"/>
  </bookViews>
  <sheets>
    <sheet name="Contrat de fourniture directe" sheetId="1" r:id="rId1"/>
    <sheet name="Contrat de fourniture P1" sheetId="2" r:id="rId2"/>
    <sheet name="Réseau de chaleur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F59" i="1"/>
  <c r="G59" i="1" s="1"/>
  <c r="E59" i="1"/>
  <c r="F58" i="1"/>
  <c r="G58" i="1" s="1"/>
  <c r="E58" i="1"/>
  <c r="F57" i="1"/>
  <c r="G57" i="1" s="1"/>
  <c r="E57" i="1"/>
  <c r="F56" i="1"/>
  <c r="G56" i="1" s="1"/>
  <c r="E56" i="1"/>
  <c r="F55" i="1"/>
  <c r="G55" i="1" s="1"/>
  <c r="E55" i="1"/>
  <c r="E54" i="1"/>
  <c r="F38" i="1"/>
  <c r="F39" i="1"/>
  <c r="F40" i="1"/>
  <c r="F41" i="1"/>
  <c r="F42" i="1"/>
  <c r="F46" i="1"/>
  <c r="F47" i="1"/>
  <c r="F48" i="1"/>
  <c r="F49" i="1"/>
  <c r="F50" i="1"/>
  <c r="G54" i="1" l="1"/>
  <c r="G60" i="1" s="1"/>
  <c r="E6" i="3" l="1"/>
  <c r="G6" i="3" s="1"/>
  <c r="E8" i="3"/>
  <c r="G8" i="3" s="1"/>
  <c r="G24" i="3"/>
  <c r="G26" i="3"/>
  <c r="G15" i="3"/>
  <c r="G13" i="3"/>
  <c r="F59" i="2"/>
  <c r="E59" i="2"/>
  <c r="E26" i="3"/>
  <c r="D26" i="3"/>
  <c r="E22" i="3"/>
  <c r="G22" i="3" s="1"/>
  <c r="E23" i="3"/>
  <c r="G23" i="3" s="1"/>
  <c r="E24" i="3"/>
  <c r="E25" i="3"/>
  <c r="G25" i="3" s="1"/>
  <c r="E14" i="3"/>
  <c r="G14" i="3" s="1"/>
  <c r="E15" i="3"/>
  <c r="E16" i="3"/>
  <c r="G16" i="3" s="1"/>
  <c r="E21" i="3"/>
  <c r="E13" i="3"/>
  <c r="D22" i="3"/>
  <c r="D23" i="3"/>
  <c r="D24" i="3"/>
  <c r="D25" i="3"/>
  <c r="D21" i="3"/>
  <c r="D14" i="3"/>
  <c r="D15" i="3"/>
  <c r="D16" i="3"/>
  <c r="D13" i="3"/>
  <c r="E7" i="3"/>
  <c r="G7" i="3" s="1"/>
  <c r="E5" i="3"/>
  <c r="G5" i="3" s="1"/>
  <c r="G9" i="3" s="1"/>
  <c r="D6" i="3"/>
  <c r="D7" i="3"/>
  <c r="D8" i="3"/>
  <c r="D5" i="3"/>
  <c r="F55" i="2"/>
  <c r="G55" i="2" s="1"/>
  <c r="F56" i="2"/>
  <c r="F57" i="2"/>
  <c r="F58" i="2"/>
  <c r="F54" i="2"/>
  <c r="E55" i="2"/>
  <c r="E56" i="2"/>
  <c r="E57" i="2"/>
  <c r="E58" i="2"/>
  <c r="E54" i="2"/>
  <c r="G56" i="2"/>
  <c r="G57" i="2"/>
  <c r="G58" i="2"/>
  <c r="F47" i="2"/>
  <c r="G47" i="2" s="1"/>
  <c r="F48" i="2"/>
  <c r="G48" i="2" s="1"/>
  <c r="F49" i="2"/>
  <c r="G49" i="2" s="1"/>
  <c r="E47" i="2"/>
  <c r="E48" i="2"/>
  <c r="E49" i="2"/>
  <c r="F46" i="2"/>
  <c r="G46" i="2" s="1"/>
  <c r="E46" i="2"/>
  <c r="F39" i="2"/>
  <c r="G39" i="2" s="1"/>
  <c r="F40" i="2"/>
  <c r="G40" i="2" s="1"/>
  <c r="F41" i="2"/>
  <c r="G41" i="2" s="1"/>
  <c r="F38" i="2"/>
  <c r="G38" i="2" s="1"/>
  <c r="E39" i="2"/>
  <c r="E40" i="2"/>
  <c r="E41" i="2"/>
  <c r="E38" i="2"/>
  <c r="F28" i="2"/>
  <c r="F27" i="2"/>
  <c r="F26" i="2"/>
  <c r="F25" i="2"/>
  <c r="F24" i="2"/>
  <c r="F23" i="2"/>
  <c r="F18" i="2"/>
  <c r="F17" i="2"/>
  <c r="F16" i="2"/>
  <c r="F15" i="2"/>
  <c r="F10" i="2"/>
  <c r="F9" i="2"/>
  <c r="F8" i="2"/>
  <c r="F7" i="2"/>
  <c r="G21" i="3" l="1"/>
  <c r="G27" i="3" s="1"/>
  <c r="G54" i="2"/>
  <c r="G50" i="2"/>
  <c r="G42" i="2"/>
  <c r="G59" i="2"/>
  <c r="F29" i="2"/>
  <c r="G17" i="3"/>
  <c r="F11" i="2"/>
  <c r="F19" i="2"/>
  <c r="F27" i="1"/>
  <c r="F28" i="1"/>
  <c r="F24" i="1"/>
  <c r="F25" i="1"/>
  <c r="F26" i="1"/>
  <c r="F23" i="1"/>
  <c r="F17" i="1"/>
  <c r="F16" i="1"/>
  <c r="F18" i="1"/>
  <c r="F15" i="1"/>
  <c r="F8" i="1"/>
  <c r="F9" i="1"/>
  <c r="F10" i="1"/>
  <c r="F7" i="1"/>
  <c r="G60" i="2" l="1"/>
  <c r="F29" i="1"/>
  <c r="F19" i="1"/>
  <c r="F11" i="1"/>
</calcChain>
</file>

<file path=xl/sharedStrings.xml><?xml version="1.0" encoding="utf-8"?>
<sst xmlns="http://schemas.openxmlformats.org/spreadsheetml/2006/main" count="106" uniqueCount="23">
  <si>
    <t xml:space="preserve">Contrat de fourniture directe </t>
  </si>
  <si>
    <t xml:space="preserve">Prix fixe </t>
  </si>
  <si>
    <t>Consommation (MWh)</t>
  </si>
  <si>
    <t>Total</t>
  </si>
  <si>
    <t>Montant TTC de l'aide (€)</t>
  </si>
  <si>
    <t>1ère période</t>
  </si>
  <si>
    <t>Mois</t>
  </si>
  <si>
    <t>Tarif B1 niveau 2 (€/MWh)</t>
  </si>
  <si>
    <t>2ème période</t>
  </si>
  <si>
    <t>Prix de la molécule de gaz (€/MWh)*</t>
  </si>
  <si>
    <t>*Le prix de la molécule doit comprendre le prix d'acheminement</t>
  </si>
  <si>
    <t>PEG mensuel N-1 (€/MWh)</t>
  </si>
  <si>
    <t>Prix indexé sur le PEG N-1</t>
  </si>
  <si>
    <t>Contrat de fourniture avec un chauffagiste (P1)</t>
  </si>
  <si>
    <t>Terme P 
= B1N2 - 64,9</t>
  </si>
  <si>
    <t>P plafond
= PEG - 48,31</t>
  </si>
  <si>
    <t>Réseau de chaleur</t>
  </si>
  <si>
    <t>Part du gaz dans le mix énergétique  (%)</t>
  </si>
  <si>
    <t>3ème période</t>
  </si>
  <si>
    <t>P plafond
= PEG - 48,31*</t>
  </si>
  <si>
    <t>*Si le prix du gaz utilise le PEG mensuel comme référence</t>
  </si>
  <si>
    <t>Montant TTC de l'aide (€)**</t>
  </si>
  <si>
    <t xml:space="preserve">**Le calcul se fait avec une TVA à 20%. Pour certains réseaux de chaleur la TVA est de 5,5%, il faut donc multiplier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</si>
</sst>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7A2D7"/>
        <bgColor indexed="64"/>
      </patternFill>
    </fill>
    <fill>
      <patternFill patternType="solid">
        <fgColor rgb="FFFF3737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3" fontId="3" fillId="0" borderId="1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0" borderId="1" xfId="0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Alignment="1">
      <alignment horizontal="right"/>
    </xf>
    <xf numFmtId="164" fontId="0" fillId="0" borderId="0" xfId="0" applyNumberForma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0" fontId="4" fillId="0" borderId="0" xfId="0" applyFont="1"/>
    <xf numFmtId="164" fontId="2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  <color rgb="FF67A2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2"/>
  <sheetViews>
    <sheetView workbookViewId="0">
      <selection activeCell="N15" sqref="N15"/>
    </sheetView>
  </sheetViews>
  <sheetFormatPr baseColWidth="10" defaultRowHeight="15" x14ac:dyDescent="0.25"/>
  <cols>
    <col min="1" max="1" width="17.42578125" customWidth="1"/>
    <col min="2" max="2" width="24" bestFit="1" customWidth="1"/>
    <col min="3" max="3" width="14.5703125" customWidth="1"/>
    <col min="4" max="4" width="15.42578125" customWidth="1"/>
    <col min="5" max="5" width="19.5703125" customWidth="1"/>
    <col min="6" max="6" width="15" customWidth="1"/>
    <col min="13" max="13" width="10.7109375" customWidth="1"/>
    <col min="14" max="14" width="18.140625" customWidth="1"/>
    <col min="15" max="15" width="16.28515625" customWidth="1"/>
  </cols>
  <sheetData>
    <row r="2" spans="1:18" ht="30" x14ac:dyDescent="0.25">
      <c r="A2" s="16" t="s">
        <v>0</v>
      </c>
      <c r="B2" s="11"/>
    </row>
    <row r="4" spans="1:18" x14ac:dyDescent="0.25">
      <c r="B4" s="17" t="s">
        <v>1</v>
      </c>
    </row>
    <row r="6" spans="1:18" ht="30" x14ac:dyDescent="0.25">
      <c r="C6" s="8" t="s">
        <v>5</v>
      </c>
      <c r="D6" s="1" t="s">
        <v>2</v>
      </c>
      <c r="E6" s="1" t="s">
        <v>9</v>
      </c>
      <c r="F6" s="1" t="s">
        <v>4</v>
      </c>
      <c r="M6" s="10" t="s">
        <v>6</v>
      </c>
      <c r="N6" s="12" t="s">
        <v>7</v>
      </c>
      <c r="O6" s="12" t="s">
        <v>11</v>
      </c>
    </row>
    <row r="7" spans="1:18" x14ac:dyDescent="0.25">
      <c r="C7" s="2">
        <v>44501</v>
      </c>
      <c r="D7" s="3"/>
      <c r="E7" s="3"/>
      <c r="F7" s="4">
        <f>IF(E7&lt;64.9,0,IF(E7&gt;N7,D7*(N7-64.9)*1.2,IF(AND(E7&gt;64.9,E7&lt;N7),D7*(E7-64.9)*1.2)))</f>
        <v>0</v>
      </c>
      <c r="M7" s="13">
        <v>44501</v>
      </c>
      <c r="N7" s="14">
        <v>82.1</v>
      </c>
      <c r="O7" s="9">
        <v>92.37</v>
      </c>
    </row>
    <row r="8" spans="1:18" x14ac:dyDescent="0.25">
      <c r="C8" s="2">
        <v>44531</v>
      </c>
      <c r="D8" s="3"/>
      <c r="E8" s="3"/>
      <c r="F8" s="4">
        <f t="shared" ref="F8:F10" si="0">IF(E8&lt;64.9,0,IF(E8&gt;N8,D8*(N8-64.9)*1.2,IF(AND(E8&gt;64.9,E8&lt;N8),D8*(E8-64.9)*1.2)))</f>
        <v>0</v>
      </c>
      <c r="M8" s="13">
        <v>44531</v>
      </c>
      <c r="N8" s="14">
        <v>102.5</v>
      </c>
      <c r="O8" s="9">
        <v>80.73</v>
      </c>
    </row>
    <row r="9" spans="1:18" x14ac:dyDescent="0.25">
      <c r="C9" s="2">
        <v>44562</v>
      </c>
      <c r="D9" s="3"/>
      <c r="E9" s="3"/>
      <c r="F9" s="4">
        <f t="shared" si="0"/>
        <v>0</v>
      </c>
      <c r="M9" s="13">
        <v>44562</v>
      </c>
      <c r="N9" s="14">
        <v>99</v>
      </c>
      <c r="O9" s="9">
        <v>115.22</v>
      </c>
    </row>
    <row r="10" spans="1:18" x14ac:dyDescent="0.25">
      <c r="C10" s="2">
        <v>44593</v>
      </c>
      <c r="D10" s="3"/>
      <c r="E10" s="3"/>
      <c r="F10" s="4">
        <f t="shared" si="0"/>
        <v>0</v>
      </c>
      <c r="M10" s="13">
        <v>44593</v>
      </c>
      <c r="N10" s="14">
        <v>124.6</v>
      </c>
      <c r="O10" s="9">
        <v>84.41</v>
      </c>
    </row>
    <row r="11" spans="1:18" ht="18.75" x14ac:dyDescent="0.3">
      <c r="C11" s="5"/>
      <c r="D11" s="5"/>
      <c r="E11" s="6" t="s">
        <v>3</v>
      </c>
      <c r="F11" s="7">
        <f>SUM(F7:F10)</f>
        <v>0</v>
      </c>
      <c r="M11" s="13">
        <v>44621</v>
      </c>
      <c r="N11" s="14">
        <v>100.1</v>
      </c>
      <c r="O11" s="9">
        <v>79.84</v>
      </c>
    </row>
    <row r="12" spans="1:18" x14ac:dyDescent="0.25">
      <c r="M12" s="13">
        <v>44652</v>
      </c>
      <c r="N12" s="14">
        <v>96.6</v>
      </c>
      <c r="O12" s="9">
        <v>127.37</v>
      </c>
    </row>
    <row r="13" spans="1:18" x14ac:dyDescent="0.25">
      <c r="M13" s="13">
        <v>44682</v>
      </c>
      <c r="N13" s="14">
        <v>135.19999999999999</v>
      </c>
      <c r="O13" s="9">
        <v>92.92</v>
      </c>
    </row>
    <row r="14" spans="1:18" ht="30" x14ac:dyDescent="0.25">
      <c r="C14" s="8" t="s">
        <v>8</v>
      </c>
      <c r="D14" s="1" t="s">
        <v>2</v>
      </c>
      <c r="E14" s="1" t="s">
        <v>9</v>
      </c>
      <c r="F14" s="1" t="s">
        <v>4</v>
      </c>
      <c r="M14" s="13">
        <v>44713</v>
      </c>
      <c r="N14" s="14">
        <v>108.6</v>
      </c>
      <c r="O14" s="14">
        <v>80.78</v>
      </c>
      <c r="R14" s="11"/>
    </row>
    <row r="15" spans="1:18" x14ac:dyDescent="0.25">
      <c r="C15" s="2">
        <v>44621</v>
      </c>
      <c r="D15" s="3"/>
      <c r="E15" s="3"/>
      <c r="F15" s="4">
        <f>IF(E15&lt;64.9,0,IF(E15&gt;N11,D15*(N11-64.9)*1.2,IF(AND(E15&gt;64.9,E15&lt;N11),D15*(E15-64.9)*1.2)))</f>
        <v>0</v>
      </c>
      <c r="M15" s="13">
        <v>44743</v>
      </c>
      <c r="N15" s="14">
        <v>106.7</v>
      </c>
      <c r="O15" s="9">
        <v>95.04</v>
      </c>
    </row>
    <row r="16" spans="1:18" x14ac:dyDescent="0.25">
      <c r="C16" s="2">
        <v>44652</v>
      </c>
      <c r="D16" s="3"/>
      <c r="E16" s="3"/>
      <c r="F16" s="4">
        <f>IF(E16&lt;64.9,0,IF(E16&gt;N12,D16*(N12-64.9)*1.2,IF(AND(E16&gt;64.9,E16&lt;N12),D16*(E16-64.9)*1.2)))</f>
        <v>0</v>
      </c>
      <c r="M16" s="13">
        <v>44774</v>
      </c>
      <c r="N16" s="14">
        <v>119.9</v>
      </c>
      <c r="O16" s="9">
        <v>133.01</v>
      </c>
    </row>
    <row r="17" spans="3:15" x14ac:dyDescent="0.25">
      <c r="C17" s="2">
        <v>44682</v>
      </c>
      <c r="D17" s="3"/>
      <c r="E17" s="3"/>
      <c r="F17" s="4">
        <f>IF(E17&lt;64.9,0,IF(E17&gt;N13,D17*(N13-64.9)*1.2,IF(AND(E17&gt;64.9,E17&lt;N13),D17*(E17-64.9)*1.2)))</f>
        <v>0</v>
      </c>
      <c r="M17" s="13">
        <v>44805</v>
      </c>
      <c r="N17" s="14">
        <v>158.69999999999999</v>
      </c>
      <c r="O17" s="9">
        <v>170.36</v>
      </c>
    </row>
    <row r="18" spans="3:15" x14ac:dyDescent="0.25">
      <c r="C18" s="2">
        <v>44713</v>
      </c>
      <c r="D18" s="3"/>
      <c r="E18" s="3"/>
      <c r="F18" s="4">
        <f t="shared" ref="F18" si="1">IF(E18&lt;64.9,0,IF(E18&gt;N14,D18*(N14-64.9)*1.2,IF(AND(E18&gt;64.9,E18&lt;N14),D18*(E18-64.9)*1.2)))</f>
        <v>0</v>
      </c>
      <c r="M18" s="13">
        <v>44835</v>
      </c>
      <c r="N18" s="14">
        <v>227.3</v>
      </c>
      <c r="O18" s="9">
        <v>151.91</v>
      </c>
    </row>
    <row r="19" spans="3:15" ht="18.75" x14ac:dyDescent="0.3">
      <c r="C19" s="5"/>
      <c r="D19" s="5"/>
      <c r="E19" s="6" t="s">
        <v>3</v>
      </c>
      <c r="F19" s="7">
        <f>SUM(F15:F18)</f>
        <v>0</v>
      </c>
      <c r="M19" s="13">
        <v>44866</v>
      </c>
      <c r="N19" s="19">
        <v>214.7</v>
      </c>
      <c r="O19" s="14">
        <v>112.05</v>
      </c>
    </row>
    <row r="20" spans="3:15" x14ac:dyDescent="0.25">
      <c r="M20" s="13">
        <v>44896</v>
      </c>
      <c r="N20" s="19"/>
      <c r="O20" s="14"/>
    </row>
    <row r="22" spans="3:15" ht="30" x14ac:dyDescent="0.25">
      <c r="C22" s="8" t="s">
        <v>18</v>
      </c>
      <c r="D22" s="1" t="s">
        <v>2</v>
      </c>
      <c r="E22" s="1" t="s">
        <v>9</v>
      </c>
      <c r="F22" s="1" t="s">
        <v>4</v>
      </c>
    </row>
    <row r="23" spans="3:15" x14ac:dyDescent="0.25">
      <c r="C23" s="2">
        <v>44743</v>
      </c>
      <c r="D23" s="3"/>
      <c r="E23" s="3"/>
      <c r="F23" s="4">
        <f>IF(E23&lt;64.9,0,IF(E23&gt;N15,D23*(N15-64.9)*1.2,IF(AND(E23&gt;64.9,E23&lt;N15),D23*(E23-64.9)*1.2)))</f>
        <v>0</v>
      </c>
    </row>
    <row r="24" spans="3:15" x14ac:dyDescent="0.25">
      <c r="C24" s="2">
        <v>44774</v>
      </c>
      <c r="D24" s="3"/>
      <c r="E24" s="3"/>
      <c r="F24" s="4">
        <f t="shared" ref="F24:F28" si="2">IF(E24&lt;64.9,0,IF(E24&gt;N16,D24*(N16-64.9)*1.2,IF(AND(E24&gt;64.9,E24&lt;N16),D24*(E24-64.9)*1.2)))</f>
        <v>0</v>
      </c>
    </row>
    <row r="25" spans="3:15" x14ac:dyDescent="0.25">
      <c r="C25" s="2">
        <v>44805</v>
      </c>
      <c r="D25" s="3"/>
      <c r="E25" s="3"/>
      <c r="F25" s="4">
        <f t="shared" si="2"/>
        <v>0</v>
      </c>
    </row>
    <row r="26" spans="3:15" x14ac:dyDescent="0.25">
      <c r="C26" s="2">
        <v>44835</v>
      </c>
      <c r="D26" s="3"/>
      <c r="E26" s="3"/>
      <c r="F26" s="4">
        <f t="shared" si="2"/>
        <v>0</v>
      </c>
    </row>
    <row r="27" spans="3:15" x14ac:dyDescent="0.25">
      <c r="C27" s="2">
        <v>44866</v>
      </c>
      <c r="D27" s="3"/>
      <c r="E27" s="3"/>
      <c r="F27" s="4">
        <f>IF(E27&lt;64.9,0,IF(E27&gt;N19,D27*(N19-64.9)*1.2,IF(AND(E27&gt;64.9,E27&lt;N19),D27*(E27-64.9)*1.2)))</f>
        <v>0</v>
      </c>
    </row>
    <row r="28" spans="3:15" x14ac:dyDescent="0.25">
      <c r="C28" s="2">
        <v>44896</v>
      </c>
      <c r="D28" s="3"/>
      <c r="E28" s="3"/>
      <c r="F28" s="4">
        <f t="shared" si="2"/>
        <v>0</v>
      </c>
    </row>
    <row r="29" spans="3:15" ht="18.75" x14ac:dyDescent="0.3">
      <c r="C29" s="5"/>
      <c r="D29" s="5"/>
      <c r="E29" s="6" t="s">
        <v>3</v>
      </c>
      <c r="F29" s="7">
        <f>SUM(F23:F28)</f>
        <v>0</v>
      </c>
    </row>
    <row r="30" spans="3:15" ht="18.75" x14ac:dyDescent="0.3">
      <c r="C30" s="5"/>
      <c r="D30" s="5"/>
      <c r="E30" s="6"/>
      <c r="F30" s="15"/>
    </row>
    <row r="31" spans="3:15" x14ac:dyDescent="0.25">
      <c r="C31" t="s">
        <v>10</v>
      </c>
    </row>
    <row r="35" spans="2:6" x14ac:dyDescent="0.25">
      <c r="B35" s="18" t="s">
        <v>12</v>
      </c>
    </row>
    <row r="37" spans="2:6" ht="30" x14ac:dyDescent="0.25">
      <c r="C37" s="8" t="s">
        <v>5</v>
      </c>
      <c r="D37" s="1" t="s">
        <v>2</v>
      </c>
      <c r="E37" s="1" t="s">
        <v>9</v>
      </c>
      <c r="F37" s="1" t="s">
        <v>4</v>
      </c>
    </row>
    <row r="38" spans="2:6" x14ac:dyDescent="0.25">
      <c r="C38" s="2">
        <v>44501</v>
      </c>
      <c r="D38" s="3"/>
      <c r="E38" s="3"/>
      <c r="F38" s="4">
        <f>IF(E38&lt;64.9,0,IF(E38&gt;N38,D38*(N38-64.9)*1.2,IF(AND(E38&gt;64.9,E38&lt;N38),D38*(E38-64.9)*1.2)))</f>
        <v>0</v>
      </c>
    </row>
    <row r="39" spans="2:6" x14ac:dyDescent="0.25">
      <c r="C39" s="2">
        <v>44531</v>
      </c>
      <c r="D39" s="3"/>
      <c r="E39" s="3"/>
      <c r="F39" s="4">
        <f t="shared" ref="F39:F41" si="3">IF(E39&lt;64.9,0,IF(E39&gt;N39,D39*(N39-64.9)*1.2,IF(AND(E39&gt;64.9,E39&lt;N39),D39*(E39-64.9)*1.2)))</f>
        <v>0</v>
      </c>
    </row>
    <row r="40" spans="2:6" x14ac:dyDescent="0.25">
      <c r="C40" s="2">
        <v>44562</v>
      </c>
      <c r="D40" s="3"/>
      <c r="E40" s="3"/>
      <c r="F40" s="4">
        <f t="shared" si="3"/>
        <v>0</v>
      </c>
    </row>
    <row r="41" spans="2:6" x14ac:dyDescent="0.25">
      <c r="C41" s="2">
        <v>44593</v>
      </c>
      <c r="D41" s="3"/>
      <c r="E41" s="3"/>
      <c r="F41" s="4">
        <f t="shared" si="3"/>
        <v>0</v>
      </c>
    </row>
    <row r="42" spans="2:6" ht="18.75" x14ac:dyDescent="0.3">
      <c r="C42" s="5"/>
      <c r="D42" s="5"/>
      <c r="E42" s="6" t="s">
        <v>3</v>
      </c>
      <c r="F42" s="7">
        <f>SUM(F38:F41)</f>
        <v>0</v>
      </c>
    </row>
    <row r="45" spans="2:6" ht="30" x14ac:dyDescent="0.25">
      <c r="C45" s="8" t="s">
        <v>8</v>
      </c>
      <c r="D45" s="1" t="s">
        <v>2</v>
      </c>
      <c r="E45" s="1" t="s">
        <v>9</v>
      </c>
      <c r="F45" s="1" t="s">
        <v>4</v>
      </c>
    </row>
    <row r="46" spans="2:6" x14ac:dyDescent="0.25">
      <c r="C46" s="2">
        <v>44621</v>
      </c>
      <c r="D46" s="3"/>
      <c r="E46" s="3"/>
      <c r="F46" s="4">
        <f>IF(E46&lt;64.9,0,IF(E46&gt;N42,D46*(N42-64.9)*1.2,IF(AND(E46&gt;64.9,E46&lt;N42),D46*(E46-64.9)*1.2)))</f>
        <v>0</v>
      </c>
    </row>
    <row r="47" spans="2:6" x14ac:dyDescent="0.25">
      <c r="C47" s="2">
        <v>44652</v>
      </c>
      <c r="D47" s="3"/>
      <c r="E47" s="3"/>
      <c r="F47" s="4">
        <f>IF(E47&lt;64.9,0,IF(E47&gt;N43,D47*(N43-64.9)*1.2,IF(AND(E47&gt;64.9,E47&lt;N43),D47*(E47-64.9)*1.2)))</f>
        <v>0</v>
      </c>
    </row>
    <row r="48" spans="2:6" x14ac:dyDescent="0.25">
      <c r="C48" s="2">
        <v>44682</v>
      </c>
      <c r="D48" s="3"/>
      <c r="E48" s="3"/>
      <c r="F48" s="4">
        <f>IF(E48&lt;64.9,0,IF(E48&gt;N44,D48*(N44-64.9)*1.2,IF(AND(E48&gt;64.9,E48&lt;N44),D48*(E48-64.9)*1.2)))</f>
        <v>0</v>
      </c>
    </row>
    <row r="49" spans="3:7" x14ac:dyDescent="0.25">
      <c r="C49" s="2">
        <v>44713</v>
      </c>
      <c r="D49" s="3"/>
      <c r="E49" s="3"/>
      <c r="F49" s="4">
        <f t="shared" ref="F49" si="4">IF(E49&lt;64.9,0,IF(E49&gt;N45,D49*(N45-64.9)*1.2,IF(AND(E49&gt;64.9,E49&lt;N45),D49*(E49-64.9)*1.2)))</f>
        <v>0</v>
      </c>
    </row>
    <row r="50" spans="3:7" ht="18.75" x14ac:dyDescent="0.3">
      <c r="C50" s="5"/>
      <c r="D50" s="5"/>
      <c r="E50" s="6" t="s">
        <v>3</v>
      </c>
      <c r="F50" s="7">
        <f>SUM(F46:F49)</f>
        <v>0</v>
      </c>
    </row>
    <row r="53" spans="3:7" ht="45" x14ac:dyDescent="0.25">
      <c r="C53" s="8" t="s">
        <v>18</v>
      </c>
      <c r="D53" s="1" t="s">
        <v>2</v>
      </c>
      <c r="E53" s="1" t="s">
        <v>14</v>
      </c>
      <c r="F53" s="1" t="s">
        <v>15</v>
      </c>
      <c r="G53" s="26" t="s">
        <v>4</v>
      </c>
    </row>
    <row r="54" spans="3:7" x14ac:dyDescent="0.25">
      <c r="C54" s="2">
        <v>44743</v>
      </c>
      <c r="D54" s="3"/>
      <c r="E54" s="3">
        <f>N15-64.9</f>
        <v>41.8</v>
      </c>
      <c r="F54" s="3">
        <f>O15-48.31</f>
        <v>46.730000000000004</v>
      </c>
      <c r="G54" s="4">
        <f>IF(F54&gt;E54,D54*E54*1.2,D54*F54*1.2)</f>
        <v>0</v>
      </c>
    </row>
    <row r="55" spans="3:7" x14ac:dyDescent="0.25">
      <c r="C55" s="2">
        <v>44774</v>
      </c>
      <c r="D55" s="3"/>
      <c r="E55" s="3">
        <f t="shared" ref="E55:E59" si="5">N16-64.9</f>
        <v>55</v>
      </c>
      <c r="F55" s="3">
        <f t="shared" ref="F55:F59" si="6">O16-48.31</f>
        <v>84.699999999999989</v>
      </c>
      <c r="G55" s="4">
        <f t="shared" ref="G55:G59" si="7">IF(F55&gt;E55,D55*E55*1.2,D55*F55*1.2)</f>
        <v>0</v>
      </c>
    </row>
    <row r="56" spans="3:7" x14ac:dyDescent="0.25">
      <c r="C56" s="2">
        <v>44805</v>
      </c>
      <c r="D56" s="3"/>
      <c r="E56" s="3">
        <f t="shared" si="5"/>
        <v>93.799999999999983</v>
      </c>
      <c r="F56" s="3">
        <f t="shared" si="6"/>
        <v>122.05000000000001</v>
      </c>
      <c r="G56" s="4">
        <f t="shared" si="7"/>
        <v>0</v>
      </c>
    </row>
    <row r="57" spans="3:7" x14ac:dyDescent="0.25">
      <c r="C57" s="2">
        <v>44835</v>
      </c>
      <c r="D57" s="3"/>
      <c r="E57" s="3">
        <f t="shared" si="5"/>
        <v>162.4</v>
      </c>
      <c r="F57" s="3">
        <f t="shared" si="6"/>
        <v>103.6</v>
      </c>
      <c r="G57" s="4">
        <f t="shared" si="7"/>
        <v>0</v>
      </c>
    </row>
    <row r="58" spans="3:7" x14ac:dyDescent="0.25">
      <c r="C58" s="2">
        <v>44866</v>
      </c>
      <c r="D58" s="3"/>
      <c r="E58" s="3">
        <f t="shared" si="5"/>
        <v>149.79999999999998</v>
      </c>
      <c r="F58" s="3">
        <f t="shared" si="6"/>
        <v>63.739999999999995</v>
      </c>
      <c r="G58" s="4">
        <f t="shared" si="7"/>
        <v>0</v>
      </c>
    </row>
    <row r="59" spans="3:7" x14ac:dyDescent="0.25">
      <c r="C59" s="2">
        <v>44896</v>
      </c>
      <c r="D59" s="3"/>
      <c r="E59" s="29">
        <f t="shared" si="5"/>
        <v>-64.900000000000006</v>
      </c>
      <c r="F59" s="29">
        <f t="shared" si="6"/>
        <v>-48.31</v>
      </c>
      <c r="G59" s="4">
        <f t="shared" si="7"/>
        <v>0</v>
      </c>
    </row>
    <row r="60" spans="3:7" ht="18.75" x14ac:dyDescent="0.3">
      <c r="C60" s="5"/>
      <c r="D60" s="5"/>
      <c r="E60" s="6"/>
      <c r="F60" s="6" t="s">
        <v>3</v>
      </c>
      <c r="G60" s="7">
        <f>SUM(G54:G59)</f>
        <v>0</v>
      </c>
    </row>
    <row r="62" spans="3:7" x14ac:dyDescent="0.25">
      <c r="C62" t="s">
        <v>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workbookViewId="0">
      <selection activeCell="N16" sqref="N16"/>
    </sheetView>
  </sheetViews>
  <sheetFormatPr baseColWidth="10" defaultRowHeight="15" x14ac:dyDescent="0.25"/>
  <cols>
    <col min="1" max="1" width="23.28515625" customWidth="1"/>
    <col min="2" max="2" width="24.140625" bestFit="1" customWidth="1"/>
    <col min="3" max="3" width="15.42578125" bestFit="1" customWidth="1"/>
    <col min="4" max="4" width="15.28515625" customWidth="1"/>
    <col min="5" max="5" width="17.85546875" customWidth="1"/>
    <col min="6" max="6" width="16.7109375" customWidth="1"/>
    <col min="7" max="7" width="15.7109375" customWidth="1"/>
    <col min="14" max="15" width="16.5703125" customWidth="1"/>
  </cols>
  <sheetData>
    <row r="2" spans="1:15" ht="30" x14ac:dyDescent="0.25">
      <c r="A2" s="20" t="s">
        <v>13</v>
      </c>
      <c r="B2" s="20"/>
    </row>
    <row r="3" spans="1:15" x14ac:dyDescent="0.25">
      <c r="A3" s="20"/>
      <c r="B3" s="20"/>
    </row>
    <row r="4" spans="1:15" x14ac:dyDescent="0.25">
      <c r="B4" s="17" t="s">
        <v>1</v>
      </c>
    </row>
    <row r="5" spans="1:15" x14ac:dyDescent="0.25">
      <c r="B5" s="23"/>
    </row>
    <row r="6" spans="1:15" ht="45" x14ac:dyDescent="0.25">
      <c r="C6" s="8" t="s">
        <v>5</v>
      </c>
      <c r="D6" s="1" t="s">
        <v>2</v>
      </c>
      <c r="E6" s="1" t="s">
        <v>9</v>
      </c>
      <c r="F6" s="1" t="s">
        <v>4</v>
      </c>
      <c r="G6" s="22"/>
      <c r="H6" s="22"/>
      <c r="I6" s="22"/>
      <c r="J6" s="22"/>
      <c r="K6" s="22"/>
      <c r="L6" s="22"/>
      <c r="M6" s="10" t="s">
        <v>6</v>
      </c>
      <c r="N6" s="12" t="s">
        <v>7</v>
      </c>
      <c r="O6" s="12" t="s">
        <v>11</v>
      </c>
    </row>
    <row r="7" spans="1:15" x14ac:dyDescent="0.25">
      <c r="C7" s="2">
        <v>44501</v>
      </c>
      <c r="D7" s="3"/>
      <c r="E7" s="3"/>
      <c r="F7" s="4">
        <f>IF(E7&lt;64.9,0,IF(E7&gt;N7,D7*(N7-64.9)*1.2,IF(AND(E7&gt;64.9,E7&lt;N7),D7*(E7-64.9)*1.2)))</f>
        <v>0</v>
      </c>
      <c r="M7" s="13">
        <v>44501</v>
      </c>
      <c r="N7" s="14">
        <v>82.1</v>
      </c>
      <c r="O7" s="9">
        <v>92.37</v>
      </c>
    </row>
    <row r="8" spans="1:15" x14ac:dyDescent="0.25">
      <c r="C8" s="2">
        <v>44531</v>
      </c>
      <c r="D8" s="3"/>
      <c r="E8" s="3"/>
      <c r="F8" s="4">
        <f t="shared" ref="F8:F10" si="0">IF(E8&lt;64.9,0,IF(E8&gt;N8,D8*(N8-64.9)*1.2,IF(AND(E8&gt;64.9,E8&lt;N8),D8*(E8-64.9)*1.2)))</f>
        <v>0</v>
      </c>
      <c r="M8" s="13">
        <v>44531</v>
      </c>
      <c r="N8" s="14">
        <v>102.5</v>
      </c>
      <c r="O8" s="9">
        <v>80.73</v>
      </c>
    </row>
    <row r="9" spans="1:15" x14ac:dyDescent="0.25">
      <c r="C9" s="2">
        <v>44562</v>
      </c>
      <c r="D9" s="3"/>
      <c r="E9" s="3"/>
      <c r="F9" s="4">
        <f t="shared" si="0"/>
        <v>0</v>
      </c>
      <c r="M9" s="13">
        <v>44562</v>
      </c>
      <c r="N9" s="14">
        <v>99</v>
      </c>
      <c r="O9" s="9">
        <v>115.22</v>
      </c>
    </row>
    <row r="10" spans="1:15" x14ac:dyDescent="0.25">
      <c r="C10" s="2">
        <v>44593</v>
      </c>
      <c r="D10" s="3"/>
      <c r="E10" s="3"/>
      <c r="F10" s="4">
        <f t="shared" si="0"/>
        <v>0</v>
      </c>
      <c r="M10" s="13">
        <v>44593</v>
      </c>
      <c r="N10" s="14">
        <v>124.6</v>
      </c>
      <c r="O10" s="9">
        <v>84.41</v>
      </c>
    </row>
    <row r="11" spans="1:15" ht="18.75" x14ac:dyDescent="0.3">
      <c r="C11" s="5"/>
      <c r="D11" s="5"/>
      <c r="E11" s="6" t="s">
        <v>3</v>
      </c>
      <c r="F11" s="7">
        <f>SUM(F7:F10)</f>
        <v>0</v>
      </c>
      <c r="M11" s="13">
        <v>44621</v>
      </c>
      <c r="N11" s="14">
        <v>100.1</v>
      </c>
      <c r="O11" s="9">
        <v>79.84</v>
      </c>
    </row>
    <row r="12" spans="1:15" x14ac:dyDescent="0.25">
      <c r="M12" s="13">
        <v>44652</v>
      </c>
      <c r="N12" s="14">
        <v>96.6</v>
      </c>
      <c r="O12" s="9">
        <v>127.37</v>
      </c>
    </row>
    <row r="13" spans="1:15" x14ac:dyDescent="0.25">
      <c r="M13" s="13">
        <v>44682</v>
      </c>
      <c r="N13" s="14">
        <v>135.19999999999999</v>
      </c>
      <c r="O13" s="9">
        <v>92.92</v>
      </c>
    </row>
    <row r="14" spans="1:15" ht="45" x14ac:dyDescent="0.25">
      <c r="C14" s="8" t="s">
        <v>8</v>
      </c>
      <c r="D14" s="1" t="s">
        <v>2</v>
      </c>
      <c r="E14" s="1" t="s">
        <v>9</v>
      </c>
      <c r="F14" s="1" t="s">
        <v>4</v>
      </c>
      <c r="M14" s="13">
        <v>44713</v>
      </c>
      <c r="N14" s="14">
        <v>108.6</v>
      </c>
      <c r="O14" s="14">
        <v>80.78</v>
      </c>
    </row>
    <row r="15" spans="1:15" x14ac:dyDescent="0.25">
      <c r="C15" s="2">
        <v>44621</v>
      </c>
      <c r="D15" s="3"/>
      <c r="E15" s="3"/>
      <c r="F15" s="4">
        <f>IF(E15&lt;64.9,0,IF(E15&gt;N11,D15*(N11-64.9)*1.2,IF(AND(E15&gt;64.9,E15&lt;N11),D15*(E15-64.9)*1.2)))</f>
        <v>0</v>
      </c>
      <c r="M15" s="13">
        <v>44743</v>
      </c>
      <c r="N15" s="14">
        <v>106.7</v>
      </c>
      <c r="O15" s="9">
        <v>95.04</v>
      </c>
    </row>
    <row r="16" spans="1:15" x14ac:dyDescent="0.25">
      <c r="C16" s="2">
        <v>44652</v>
      </c>
      <c r="D16" s="3"/>
      <c r="E16" s="3"/>
      <c r="F16" s="4">
        <f>IF(E16&lt;64.9,0,IF(E16&gt;N12,D16*(N12-64.9)*1.2,IF(AND(E16&gt;64.9,E16&lt;N12),D16*(E16-64.9)*1.2)))</f>
        <v>0</v>
      </c>
      <c r="M16" s="13">
        <v>44774</v>
      </c>
      <c r="N16" s="14">
        <v>119.9</v>
      </c>
      <c r="O16" s="9">
        <v>133.01</v>
      </c>
    </row>
    <row r="17" spans="3:15" x14ac:dyDescent="0.25">
      <c r="C17" s="2">
        <v>44682</v>
      </c>
      <c r="D17" s="3"/>
      <c r="E17" s="3"/>
      <c r="F17" s="4">
        <f>IF(E17&lt;64.9,0,IF(E17&gt;N13,D17*(N13-64.9)*1.2,IF(AND(E17&gt;64.9,E17&lt;N13),D17*(E17-64.9)*1.2)))</f>
        <v>0</v>
      </c>
      <c r="M17" s="13">
        <v>44805</v>
      </c>
      <c r="N17" s="14">
        <v>158.69999999999999</v>
      </c>
      <c r="O17" s="9">
        <v>170.36</v>
      </c>
    </row>
    <row r="18" spans="3:15" x14ac:dyDescent="0.25">
      <c r="C18" s="2">
        <v>44713</v>
      </c>
      <c r="D18" s="3"/>
      <c r="E18" s="3"/>
      <c r="F18" s="4">
        <f t="shared" ref="F18" si="1">IF(E18&lt;64.9,0,IF(E18&gt;N14,D18*(N14-64.9)*1.2,IF(AND(E18&gt;64.9,E18&lt;N14),D18*(E18-64.9)*1.2)))</f>
        <v>0</v>
      </c>
      <c r="M18" s="13">
        <v>44835</v>
      </c>
      <c r="N18" s="14">
        <v>227.3</v>
      </c>
      <c r="O18" s="9">
        <v>151.91</v>
      </c>
    </row>
    <row r="19" spans="3:15" ht="18.75" x14ac:dyDescent="0.3">
      <c r="C19" s="5"/>
      <c r="D19" s="5"/>
      <c r="E19" s="6" t="s">
        <v>3</v>
      </c>
      <c r="F19" s="7">
        <f>SUM(F15:F18)</f>
        <v>0</v>
      </c>
      <c r="M19" s="13">
        <v>44866</v>
      </c>
      <c r="N19" s="19">
        <v>214.7</v>
      </c>
      <c r="O19" s="14">
        <v>112.05</v>
      </c>
    </row>
    <row r="20" spans="3:15" x14ac:dyDescent="0.25">
      <c r="M20" s="13">
        <v>44896</v>
      </c>
      <c r="N20" s="19"/>
      <c r="O20" s="14"/>
    </row>
    <row r="22" spans="3:15" ht="45" x14ac:dyDescent="0.25">
      <c r="C22" s="8" t="s">
        <v>18</v>
      </c>
      <c r="D22" s="1" t="s">
        <v>2</v>
      </c>
      <c r="E22" s="1" t="s">
        <v>9</v>
      </c>
      <c r="F22" s="1" t="s">
        <v>4</v>
      </c>
    </row>
    <row r="23" spans="3:15" x14ac:dyDescent="0.25">
      <c r="C23" s="2">
        <v>44743</v>
      </c>
      <c r="D23" s="3"/>
      <c r="E23" s="3"/>
      <c r="F23" s="4">
        <f>IF(E23&lt;64.9,0,IF(E23&gt;N15,D23*(N15-64.9)*1.2,IF(AND(E23&gt;64.9,E23&lt;N15),D23*(E23-64.9)*1.2)))</f>
        <v>0</v>
      </c>
    </row>
    <row r="24" spans="3:15" x14ac:dyDescent="0.25">
      <c r="C24" s="2">
        <v>44774</v>
      </c>
      <c r="D24" s="3"/>
      <c r="E24" s="3"/>
      <c r="F24" s="4">
        <f t="shared" ref="F24:F28" si="2">IF(E24&lt;64.9,0,IF(E24&gt;N16,D24*(N16-64.9)*1.2,IF(AND(E24&gt;64.9,E24&lt;N16),D24*(E24-64.9)*1.2)))</f>
        <v>0</v>
      </c>
    </row>
    <row r="25" spans="3:15" x14ac:dyDescent="0.25">
      <c r="C25" s="2">
        <v>44805</v>
      </c>
      <c r="D25" s="3"/>
      <c r="E25" s="3"/>
      <c r="F25" s="4">
        <f t="shared" si="2"/>
        <v>0</v>
      </c>
      <c r="J25" s="23"/>
    </row>
    <row r="26" spans="3:15" x14ac:dyDescent="0.25">
      <c r="C26" s="2">
        <v>44835</v>
      </c>
      <c r="D26" s="3"/>
      <c r="E26" s="3"/>
      <c r="F26" s="4">
        <f t="shared" si="2"/>
        <v>0</v>
      </c>
    </row>
    <row r="27" spans="3:15" x14ac:dyDescent="0.25">
      <c r="C27" s="2">
        <v>44866</v>
      </c>
      <c r="D27" s="3"/>
      <c r="E27" s="3"/>
      <c r="F27" s="4">
        <f>IF(E27&lt;64.9,0,IF(E27&gt;N19,D27*(N19-64.9)*1.2,IF(AND(E27&gt;64.9,E27&lt;N19),D27*(E27-64.9)*1.2)))</f>
        <v>0</v>
      </c>
    </row>
    <row r="28" spans="3:15" x14ac:dyDescent="0.25">
      <c r="C28" s="2">
        <v>44896</v>
      </c>
      <c r="D28" s="3"/>
      <c r="E28" s="3"/>
      <c r="F28" s="4">
        <f t="shared" si="2"/>
        <v>0</v>
      </c>
    </row>
    <row r="29" spans="3:15" ht="18.75" x14ac:dyDescent="0.3">
      <c r="C29" s="5"/>
      <c r="D29" s="5"/>
      <c r="E29" s="6" t="s">
        <v>3</v>
      </c>
      <c r="F29" s="7">
        <f>SUM(F23:F28)</f>
        <v>0</v>
      </c>
    </row>
    <row r="31" spans="3:15" x14ac:dyDescent="0.25">
      <c r="C31" t="s">
        <v>10</v>
      </c>
    </row>
    <row r="35" spans="2:7" x14ac:dyDescent="0.25">
      <c r="B35" s="18" t="s">
        <v>12</v>
      </c>
    </row>
    <row r="37" spans="2:7" ht="30" x14ac:dyDescent="0.25">
      <c r="C37" s="8" t="s">
        <v>5</v>
      </c>
      <c r="D37" s="1" t="s">
        <v>2</v>
      </c>
      <c r="E37" s="1" t="s">
        <v>14</v>
      </c>
      <c r="F37" s="1" t="s">
        <v>15</v>
      </c>
      <c r="G37" s="1" t="s">
        <v>4</v>
      </c>
    </row>
    <row r="38" spans="2:7" x14ac:dyDescent="0.25">
      <c r="C38" s="2">
        <v>44501</v>
      </c>
      <c r="D38" s="3"/>
      <c r="E38" s="3">
        <f>N7-64.9</f>
        <v>17.199999999999989</v>
      </c>
      <c r="F38" s="3">
        <f xml:space="preserve"> O7-48.31</f>
        <v>44.06</v>
      </c>
      <c r="G38" s="4">
        <f>IF(F38&gt;E38,D38*E38*1.2,D38*F38*1.2)</f>
        <v>0</v>
      </c>
    </row>
    <row r="39" spans="2:7" x14ac:dyDescent="0.25">
      <c r="C39" s="2">
        <v>44531</v>
      </c>
      <c r="D39" s="3"/>
      <c r="E39" s="3">
        <f t="shared" ref="E39:E41" si="3">N8-64.9</f>
        <v>37.599999999999994</v>
      </c>
      <c r="F39" s="3">
        <f t="shared" ref="F39:F41" si="4" xml:space="preserve"> O8-48.31</f>
        <v>32.42</v>
      </c>
      <c r="G39" s="4">
        <f t="shared" ref="G39:G41" si="5">IF(F39&gt;E39,D39*E39*1.2,D39*F39*1.2)</f>
        <v>0</v>
      </c>
    </row>
    <row r="40" spans="2:7" x14ac:dyDescent="0.25">
      <c r="C40" s="2">
        <v>44562</v>
      </c>
      <c r="D40" s="3"/>
      <c r="E40" s="3">
        <f t="shared" si="3"/>
        <v>34.099999999999994</v>
      </c>
      <c r="F40" s="3">
        <f t="shared" si="4"/>
        <v>66.91</v>
      </c>
      <c r="G40" s="4">
        <f t="shared" si="5"/>
        <v>0</v>
      </c>
    </row>
    <row r="41" spans="2:7" x14ac:dyDescent="0.25">
      <c r="C41" s="2">
        <v>44593</v>
      </c>
      <c r="D41" s="3"/>
      <c r="E41" s="3">
        <f t="shared" si="3"/>
        <v>59.699999999999989</v>
      </c>
      <c r="F41" s="3">
        <f t="shared" si="4"/>
        <v>36.099999999999994</v>
      </c>
      <c r="G41" s="4">
        <f t="shared" si="5"/>
        <v>0</v>
      </c>
    </row>
    <row r="42" spans="2:7" ht="18.75" x14ac:dyDescent="0.3">
      <c r="C42" s="5"/>
      <c r="D42" s="5"/>
      <c r="E42" s="6"/>
      <c r="F42" s="24" t="s">
        <v>3</v>
      </c>
      <c r="G42" s="7">
        <f>SUM(G38:G41)</f>
        <v>0</v>
      </c>
    </row>
    <row r="43" spans="2:7" x14ac:dyDescent="0.25">
      <c r="F43" s="25"/>
    </row>
    <row r="44" spans="2:7" x14ac:dyDescent="0.25">
      <c r="F44" s="25"/>
    </row>
    <row r="45" spans="2:7" ht="30" x14ac:dyDescent="0.25">
      <c r="C45" s="8" t="s">
        <v>8</v>
      </c>
      <c r="D45" s="1" t="s">
        <v>2</v>
      </c>
      <c r="E45" s="1" t="s">
        <v>14</v>
      </c>
      <c r="F45" s="1" t="s">
        <v>15</v>
      </c>
      <c r="G45" s="26" t="s">
        <v>4</v>
      </c>
    </row>
    <row r="46" spans="2:7" x14ac:dyDescent="0.25">
      <c r="C46" s="2">
        <v>44621</v>
      </c>
      <c r="D46" s="3"/>
      <c r="E46" s="3">
        <f>N11-64.9</f>
        <v>35.199999999999989</v>
      </c>
      <c r="F46" s="3">
        <f>O11-48.31</f>
        <v>31.53</v>
      </c>
      <c r="G46" s="4">
        <f>IF(F46&gt;E46,D46*E46*1.2,D46*F46*1.2)</f>
        <v>0</v>
      </c>
    </row>
    <row r="47" spans="2:7" x14ac:dyDescent="0.25">
      <c r="C47" s="2">
        <v>44652</v>
      </c>
      <c r="D47" s="3"/>
      <c r="E47" s="3">
        <f t="shared" ref="E47:E49" si="6">N12-64.9</f>
        <v>31.699999999999989</v>
      </c>
      <c r="F47" s="3">
        <f t="shared" ref="F47:F49" si="7">O12-48.31</f>
        <v>79.06</v>
      </c>
      <c r="G47" s="4">
        <f t="shared" ref="G47:G49" si="8">IF(F47&gt;E47,D47*E47*1.2,D47*F47*1.2)</f>
        <v>0</v>
      </c>
    </row>
    <row r="48" spans="2:7" x14ac:dyDescent="0.25">
      <c r="C48" s="2">
        <v>44682</v>
      </c>
      <c r="D48" s="3"/>
      <c r="E48" s="3">
        <f t="shared" si="6"/>
        <v>70.299999999999983</v>
      </c>
      <c r="F48" s="3">
        <f t="shared" si="7"/>
        <v>44.61</v>
      </c>
      <c r="G48" s="4">
        <f t="shared" si="8"/>
        <v>0</v>
      </c>
    </row>
    <row r="49" spans="3:7" x14ac:dyDescent="0.25">
      <c r="C49" s="2">
        <v>44713</v>
      </c>
      <c r="D49" s="3"/>
      <c r="E49" s="3">
        <f t="shared" si="6"/>
        <v>43.699999999999989</v>
      </c>
      <c r="F49" s="3">
        <f t="shared" si="7"/>
        <v>32.47</v>
      </c>
      <c r="G49" s="4">
        <f t="shared" si="8"/>
        <v>0</v>
      </c>
    </row>
    <row r="50" spans="3:7" ht="18.75" x14ac:dyDescent="0.3">
      <c r="C50" s="5"/>
      <c r="D50" s="5"/>
      <c r="E50" s="6"/>
      <c r="F50" s="6" t="s">
        <v>3</v>
      </c>
      <c r="G50" s="7">
        <f>SUM(G46:G49)</f>
        <v>0</v>
      </c>
    </row>
    <row r="51" spans="3:7" x14ac:dyDescent="0.25">
      <c r="F51" s="25"/>
    </row>
    <row r="52" spans="3:7" x14ac:dyDescent="0.25">
      <c r="F52" s="25"/>
    </row>
    <row r="53" spans="3:7" ht="30" x14ac:dyDescent="0.25">
      <c r="C53" s="8" t="s">
        <v>18</v>
      </c>
      <c r="D53" s="1" t="s">
        <v>2</v>
      </c>
      <c r="E53" s="1" t="s">
        <v>14</v>
      </c>
      <c r="F53" s="1" t="s">
        <v>15</v>
      </c>
      <c r="G53" s="26" t="s">
        <v>4</v>
      </c>
    </row>
    <row r="54" spans="3:7" x14ac:dyDescent="0.25">
      <c r="C54" s="2">
        <v>44743</v>
      </c>
      <c r="D54" s="3"/>
      <c r="E54" s="3">
        <f>N15-64.9</f>
        <v>41.8</v>
      </c>
      <c r="F54" s="3">
        <f>O15-48.31</f>
        <v>46.730000000000004</v>
      </c>
      <c r="G54" s="4">
        <f>IF(F54&gt;E54,D54*E54*1.2,D54*F54*1.2)</f>
        <v>0</v>
      </c>
    </row>
    <row r="55" spans="3:7" x14ac:dyDescent="0.25">
      <c r="C55" s="2">
        <v>44774</v>
      </c>
      <c r="D55" s="3"/>
      <c r="E55" s="3">
        <f t="shared" ref="E55:E59" si="9">N16-64.9</f>
        <v>55</v>
      </c>
      <c r="F55" s="3">
        <f t="shared" ref="F55:F59" si="10">O16-48.31</f>
        <v>84.699999999999989</v>
      </c>
      <c r="G55" s="4">
        <f t="shared" ref="G55:G59" si="11">IF(F55&gt;E55,D55*E55*1.2,D55*F55*1.2)</f>
        <v>0</v>
      </c>
    </row>
    <row r="56" spans="3:7" x14ac:dyDescent="0.25">
      <c r="C56" s="2">
        <v>44805</v>
      </c>
      <c r="D56" s="3"/>
      <c r="E56" s="3">
        <f t="shared" si="9"/>
        <v>93.799999999999983</v>
      </c>
      <c r="F56" s="3">
        <f t="shared" si="10"/>
        <v>122.05000000000001</v>
      </c>
      <c r="G56" s="4">
        <f t="shared" si="11"/>
        <v>0</v>
      </c>
    </row>
    <row r="57" spans="3:7" x14ac:dyDescent="0.25">
      <c r="C57" s="2">
        <v>44835</v>
      </c>
      <c r="D57" s="3"/>
      <c r="E57" s="3">
        <f t="shared" si="9"/>
        <v>162.4</v>
      </c>
      <c r="F57" s="3">
        <f t="shared" si="10"/>
        <v>103.6</v>
      </c>
      <c r="G57" s="4">
        <f t="shared" si="11"/>
        <v>0</v>
      </c>
    </row>
    <row r="58" spans="3:7" x14ac:dyDescent="0.25">
      <c r="C58" s="2">
        <v>44866</v>
      </c>
      <c r="D58" s="3"/>
      <c r="E58" s="3">
        <f t="shared" si="9"/>
        <v>149.79999999999998</v>
      </c>
      <c r="F58" s="3">
        <f t="shared" si="10"/>
        <v>63.739999999999995</v>
      </c>
      <c r="G58" s="4">
        <f t="shared" si="11"/>
        <v>0</v>
      </c>
    </row>
    <row r="59" spans="3:7" x14ac:dyDescent="0.25">
      <c r="C59" s="2">
        <v>44896</v>
      </c>
      <c r="D59" s="3"/>
      <c r="E59" s="29">
        <f t="shared" si="9"/>
        <v>-64.900000000000006</v>
      </c>
      <c r="F59" s="29">
        <f t="shared" si="10"/>
        <v>-48.31</v>
      </c>
      <c r="G59" s="4">
        <f t="shared" si="11"/>
        <v>0</v>
      </c>
    </row>
    <row r="60" spans="3:7" ht="18.75" x14ac:dyDescent="0.3">
      <c r="C60" s="5"/>
      <c r="D60" s="5"/>
      <c r="E60" s="6"/>
      <c r="F60" s="6" t="s">
        <v>3</v>
      </c>
      <c r="G60" s="7">
        <f>SUM(G54:G59)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1"/>
  <sheetViews>
    <sheetView tabSelected="1" workbookViewId="0">
      <selection activeCell="B31" sqref="B31"/>
    </sheetView>
  </sheetViews>
  <sheetFormatPr baseColWidth="10" defaultRowHeight="15" x14ac:dyDescent="0.25"/>
  <cols>
    <col min="1" max="1" width="17.28515625" bestFit="1" customWidth="1"/>
    <col min="2" max="2" width="15.42578125" bestFit="1" customWidth="1"/>
    <col min="3" max="3" width="15.140625" customWidth="1"/>
    <col min="4" max="4" width="15.5703125" customWidth="1"/>
    <col min="5" max="5" width="14.140625" customWidth="1"/>
    <col min="6" max="6" width="19.7109375" customWidth="1"/>
    <col min="7" max="7" width="18.42578125" customWidth="1"/>
    <col min="15" max="15" width="17.5703125" customWidth="1"/>
    <col min="16" max="16" width="17" customWidth="1"/>
  </cols>
  <sheetData>
    <row r="2" spans="1:16" x14ac:dyDescent="0.25">
      <c r="A2" s="28" t="s">
        <v>16</v>
      </c>
    </row>
    <row r="3" spans="1:16" x14ac:dyDescent="0.25">
      <c r="A3" s="28"/>
    </row>
    <row r="4" spans="1:16" ht="30" x14ac:dyDescent="0.25">
      <c r="B4" s="8" t="s">
        <v>5</v>
      </c>
      <c r="C4" s="1" t="s">
        <v>2</v>
      </c>
      <c r="D4" s="1" t="s">
        <v>14</v>
      </c>
      <c r="E4" s="1" t="s">
        <v>19</v>
      </c>
      <c r="F4" s="1" t="s">
        <v>17</v>
      </c>
      <c r="G4" s="1" t="s">
        <v>21</v>
      </c>
      <c r="H4" s="22"/>
      <c r="I4" s="22"/>
      <c r="J4" s="22"/>
      <c r="K4" s="22"/>
      <c r="L4" s="22"/>
      <c r="M4" s="22"/>
      <c r="N4" s="10" t="s">
        <v>6</v>
      </c>
      <c r="O4" s="12" t="s">
        <v>7</v>
      </c>
      <c r="P4" s="12" t="s">
        <v>11</v>
      </c>
    </row>
    <row r="5" spans="1:16" x14ac:dyDescent="0.25">
      <c r="B5" s="2">
        <v>44501</v>
      </c>
      <c r="C5" s="3"/>
      <c r="D5" s="3">
        <f>O5-64.9</f>
        <v>17.199999999999989</v>
      </c>
      <c r="E5" s="3">
        <f>P5- 48.31</f>
        <v>44.06</v>
      </c>
      <c r="F5" s="3"/>
      <c r="G5" s="4">
        <f>(IF(E5&gt;D5,C5*D5*1.2,C5*E5*1.2))*(F5/100)/0.687</f>
        <v>0</v>
      </c>
      <c r="N5" s="13">
        <v>44501</v>
      </c>
      <c r="O5" s="14">
        <v>82.1</v>
      </c>
      <c r="P5" s="9">
        <v>92.37</v>
      </c>
    </row>
    <row r="6" spans="1:16" x14ac:dyDescent="0.25">
      <c r="B6" s="2">
        <v>44531</v>
      </c>
      <c r="C6" s="3"/>
      <c r="D6" s="3">
        <f t="shared" ref="D6:D8" si="0">O6-64.9</f>
        <v>37.599999999999994</v>
      </c>
      <c r="E6" s="3">
        <f t="shared" ref="E6:E8" si="1">P6- 48.31</f>
        <v>32.42</v>
      </c>
      <c r="F6" s="3"/>
      <c r="G6" s="4">
        <f t="shared" ref="G6:G8" si="2">(IF(E6&gt;D6,C6*D6*1.2,C6*E6*1.2))*(F6/100)/0.687</f>
        <v>0</v>
      </c>
      <c r="N6" s="13">
        <v>44531</v>
      </c>
      <c r="O6" s="14">
        <v>102.5</v>
      </c>
      <c r="P6" s="9">
        <v>80.73</v>
      </c>
    </row>
    <row r="7" spans="1:16" x14ac:dyDescent="0.25">
      <c r="B7" s="2">
        <v>44562</v>
      </c>
      <c r="C7" s="3"/>
      <c r="D7" s="3">
        <f t="shared" si="0"/>
        <v>34.099999999999994</v>
      </c>
      <c r="E7" s="3">
        <f t="shared" si="1"/>
        <v>66.91</v>
      </c>
      <c r="F7" s="3"/>
      <c r="G7" s="4">
        <f t="shared" si="2"/>
        <v>0</v>
      </c>
      <c r="N7" s="13">
        <v>44562</v>
      </c>
      <c r="O7" s="14">
        <v>99</v>
      </c>
      <c r="P7" s="9">
        <v>115.22</v>
      </c>
    </row>
    <row r="8" spans="1:16" x14ac:dyDescent="0.25">
      <c r="B8" s="2">
        <v>44593</v>
      </c>
      <c r="C8" s="3"/>
      <c r="D8" s="3">
        <f t="shared" si="0"/>
        <v>59.699999999999989</v>
      </c>
      <c r="E8" s="3">
        <f t="shared" si="1"/>
        <v>36.099999999999994</v>
      </c>
      <c r="F8" s="3"/>
      <c r="G8" s="4">
        <f t="shared" si="2"/>
        <v>0</v>
      </c>
      <c r="N8" s="13">
        <v>44593</v>
      </c>
      <c r="O8" s="14">
        <v>124.6</v>
      </c>
      <c r="P8" s="9">
        <v>84.41</v>
      </c>
    </row>
    <row r="9" spans="1:16" ht="18.75" x14ac:dyDescent="0.3">
      <c r="B9" s="5"/>
      <c r="C9" s="5"/>
      <c r="D9" s="6"/>
      <c r="E9" s="24" t="s">
        <v>3</v>
      </c>
      <c r="F9" s="24"/>
      <c r="G9" s="7">
        <f>SUM(G5:G8)</f>
        <v>0</v>
      </c>
      <c r="N9" s="13">
        <v>44621</v>
      </c>
      <c r="O9" s="14">
        <v>100.1</v>
      </c>
      <c r="P9" s="9">
        <v>79.84</v>
      </c>
    </row>
    <row r="10" spans="1:16" x14ac:dyDescent="0.25">
      <c r="E10" s="25"/>
      <c r="F10" s="25"/>
      <c r="N10" s="13">
        <v>44652</v>
      </c>
      <c r="O10" s="14">
        <v>96.6</v>
      </c>
      <c r="P10" s="9">
        <v>127.37</v>
      </c>
    </row>
    <row r="11" spans="1:16" x14ac:dyDescent="0.25">
      <c r="E11" s="25"/>
      <c r="F11" s="25"/>
      <c r="N11" s="13">
        <v>44682</v>
      </c>
      <c r="O11" s="14">
        <v>135.19999999999999</v>
      </c>
      <c r="P11" s="9">
        <v>92.92</v>
      </c>
    </row>
    <row r="12" spans="1:16" ht="30" x14ac:dyDescent="0.25">
      <c r="B12" s="8" t="s">
        <v>8</v>
      </c>
      <c r="C12" s="21" t="s">
        <v>2</v>
      </c>
      <c r="D12" s="21" t="s">
        <v>14</v>
      </c>
      <c r="E12" s="21" t="s">
        <v>15</v>
      </c>
      <c r="F12" s="1" t="s">
        <v>17</v>
      </c>
      <c r="G12" s="27" t="s">
        <v>4</v>
      </c>
      <c r="N12" s="13">
        <v>44713</v>
      </c>
      <c r="O12" s="14">
        <v>108.6</v>
      </c>
      <c r="P12" s="14">
        <v>80.78</v>
      </c>
    </row>
    <row r="13" spans="1:16" x14ac:dyDescent="0.25">
      <c r="B13" s="2">
        <v>44621</v>
      </c>
      <c r="C13" s="3"/>
      <c r="D13" s="3">
        <f>O9-64.9</f>
        <v>35.199999999999989</v>
      </c>
      <c r="E13" s="3">
        <f>P9-48.31</f>
        <v>31.53</v>
      </c>
      <c r="F13" s="3"/>
      <c r="G13" s="4">
        <f>(IF(E13&gt;D13,C13*D13*1.2,C13*E13*1.2))*(F13/100)/0.687</f>
        <v>0</v>
      </c>
      <c r="N13" s="13">
        <v>44743</v>
      </c>
      <c r="O13" s="14">
        <v>106.7</v>
      </c>
      <c r="P13" s="9">
        <v>95.04</v>
      </c>
    </row>
    <row r="14" spans="1:16" x14ac:dyDescent="0.25">
      <c r="B14" s="2">
        <v>44652</v>
      </c>
      <c r="C14" s="3"/>
      <c r="D14" s="3">
        <f t="shared" ref="D14:D16" si="3">O10-64.9</f>
        <v>31.699999999999989</v>
      </c>
      <c r="E14" s="3">
        <f t="shared" ref="E14:E16" si="4">P10-48.31</f>
        <v>79.06</v>
      </c>
      <c r="F14" s="3"/>
      <c r="G14" s="4">
        <f t="shared" ref="G14:G16" si="5">(IF(E14&gt;D14,C14*D14*1.2,C14*E14*1.2))*(F14/100)/0.687</f>
        <v>0</v>
      </c>
      <c r="N14" s="13">
        <v>44774</v>
      </c>
      <c r="O14" s="14">
        <v>119.9</v>
      </c>
      <c r="P14" s="9">
        <v>133.01</v>
      </c>
    </row>
    <row r="15" spans="1:16" x14ac:dyDescent="0.25">
      <c r="B15" s="2">
        <v>44682</v>
      </c>
      <c r="C15" s="3"/>
      <c r="D15" s="3">
        <f t="shared" si="3"/>
        <v>70.299999999999983</v>
      </c>
      <c r="E15" s="3">
        <f t="shared" si="4"/>
        <v>44.61</v>
      </c>
      <c r="F15" s="3"/>
      <c r="G15" s="4">
        <f t="shared" si="5"/>
        <v>0</v>
      </c>
      <c r="N15" s="13">
        <v>44805</v>
      </c>
      <c r="O15" s="14">
        <v>158.69999999999999</v>
      </c>
      <c r="P15" s="9">
        <v>170.36</v>
      </c>
    </row>
    <row r="16" spans="1:16" x14ac:dyDescent="0.25">
      <c r="B16" s="2">
        <v>44713</v>
      </c>
      <c r="C16" s="3"/>
      <c r="D16" s="3">
        <f t="shared" si="3"/>
        <v>43.699999999999989</v>
      </c>
      <c r="E16" s="3">
        <f t="shared" si="4"/>
        <v>32.47</v>
      </c>
      <c r="F16" s="3"/>
      <c r="G16" s="4">
        <f t="shared" si="5"/>
        <v>0</v>
      </c>
      <c r="N16" s="13">
        <v>44835</v>
      </c>
      <c r="O16" s="14">
        <v>227.3</v>
      </c>
      <c r="P16" s="9">
        <v>151.91</v>
      </c>
    </row>
    <row r="17" spans="2:16" ht="18.75" x14ac:dyDescent="0.3">
      <c r="B17" s="5"/>
      <c r="C17" s="5"/>
      <c r="D17" s="6"/>
      <c r="E17" s="6" t="s">
        <v>3</v>
      </c>
      <c r="F17" s="6"/>
      <c r="G17" s="7">
        <f>SUM(G13:G16)</f>
        <v>0</v>
      </c>
      <c r="N17" s="13">
        <v>44866</v>
      </c>
      <c r="O17" s="19">
        <v>214.7</v>
      </c>
      <c r="P17" s="14">
        <v>112.05</v>
      </c>
    </row>
    <row r="18" spans="2:16" x14ac:dyDescent="0.25">
      <c r="E18" s="25"/>
      <c r="F18" s="25"/>
      <c r="N18" s="13">
        <v>44896</v>
      </c>
      <c r="O18" s="19"/>
      <c r="P18" s="14"/>
    </row>
    <row r="19" spans="2:16" x14ac:dyDescent="0.25">
      <c r="E19" s="25"/>
      <c r="F19" s="25"/>
    </row>
    <row r="20" spans="2:16" ht="30" x14ac:dyDescent="0.25">
      <c r="B20" s="8" t="s">
        <v>18</v>
      </c>
      <c r="C20" s="1" t="s">
        <v>2</v>
      </c>
      <c r="D20" s="1" t="s">
        <v>14</v>
      </c>
      <c r="E20" s="1" t="s">
        <v>15</v>
      </c>
      <c r="F20" s="1" t="s">
        <v>17</v>
      </c>
      <c r="G20" s="26" t="s">
        <v>4</v>
      </c>
    </row>
    <row r="21" spans="2:16" x14ac:dyDescent="0.25">
      <c r="B21" s="2">
        <v>44743</v>
      </c>
      <c r="C21" s="3"/>
      <c r="D21" s="3">
        <f>O13-64.9</f>
        <v>41.8</v>
      </c>
      <c r="E21" s="3">
        <f>P13-48.31</f>
        <v>46.730000000000004</v>
      </c>
      <c r="F21" s="3"/>
      <c r="G21" s="4">
        <f>(IF(E21&gt;D21,C21*D21*1.2,C21*E21*1.2))*(F21/100)/0.687</f>
        <v>0</v>
      </c>
    </row>
    <row r="22" spans="2:16" x14ac:dyDescent="0.25">
      <c r="B22" s="2">
        <v>44774</v>
      </c>
      <c r="C22" s="3"/>
      <c r="D22" s="3">
        <f t="shared" ref="D22:D26" si="6">O14-64.9</f>
        <v>55</v>
      </c>
      <c r="E22" s="3">
        <f t="shared" ref="E22:E26" si="7">P14-48.31</f>
        <v>84.699999999999989</v>
      </c>
      <c r="F22" s="3"/>
      <c r="G22" s="4">
        <f t="shared" ref="G22:G26" si="8">(IF(E22&gt;D22,C22*D22*1.2,C22*E22*1.2))*(F22/100)/0.687</f>
        <v>0</v>
      </c>
    </row>
    <row r="23" spans="2:16" x14ac:dyDescent="0.25">
      <c r="B23" s="2">
        <v>44805</v>
      </c>
      <c r="C23" s="3"/>
      <c r="D23" s="3">
        <f t="shared" si="6"/>
        <v>93.799999999999983</v>
      </c>
      <c r="E23" s="3">
        <f t="shared" si="7"/>
        <v>122.05000000000001</v>
      </c>
      <c r="F23" s="3"/>
      <c r="G23" s="4">
        <f t="shared" si="8"/>
        <v>0</v>
      </c>
    </row>
    <row r="24" spans="2:16" x14ac:dyDescent="0.25">
      <c r="B24" s="2">
        <v>44835</v>
      </c>
      <c r="C24" s="3"/>
      <c r="D24" s="3">
        <f t="shared" si="6"/>
        <v>162.4</v>
      </c>
      <c r="E24" s="3">
        <f t="shared" si="7"/>
        <v>103.6</v>
      </c>
      <c r="F24" s="3"/>
      <c r="G24" s="4">
        <f t="shared" si="8"/>
        <v>0</v>
      </c>
    </row>
    <row r="25" spans="2:16" x14ac:dyDescent="0.25">
      <c r="B25" s="2">
        <v>44866</v>
      </c>
      <c r="C25" s="3"/>
      <c r="D25" s="3">
        <f t="shared" si="6"/>
        <v>149.79999999999998</v>
      </c>
      <c r="E25" s="3">
        <f t="shared" si="7"/>
        <v>63.739999999999995</v>
      </c>
      <c r="F25" s="3"/>
      <c r="G25" s="4">
        <f t="shared" si="8"/>
        <v>0</v>
      </c>
    </row>
    <row r="26" spans="2:16" x14ac:dyDescent="0.25">
      <c r="B26" s="2">
        <v>44896</v>
      </c>
      <c r="C26" s="3"/>
      <c r="D26" s="29">
        <f t="shared" si="6"/>
        <v>-64.900000000000006</v>
      </c>
      <c r="E26" s="29">
        <f t="shared" si="7"/>
        <v>-48.31</v>
      </c>
      <c r="F26" s="3"/>
      <c r="G26" s="4">
        <f t="shared" si="8"/>
        <v>0</v>
      </c>
    </row>
    <row r="27" spans="2:16" ht="18.75" x14ac:dyDescent="0.3">
      <c r="B27" s="5"/>
      <c r="C27" s="5"/>
      <c r="D27" s="6"/>
      <c r="E27" s="6" t="s">
        <v>3</v>
      </c>
      <c r="F27" s="6"/>
      <c r="G27" s="7">
        <f>SUM(G21:G26)</f>
        <v>0</v>
      </c>
    </row>
    <row r="30" spans="2:16" x14ac:dyDescent="0.25">
      <c r="B30" t="s">
        <v>20</v>
      </c>
    </row>
    <row r="31" spans="2:16" x14ac:dyDescent="0.25">
      <c r="B31" t="s">
        <v>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Contrat de fourniture directe</vt:lpstr>
      <vt:lpstr>Contrat de fourniture P1</vt:lpstr>
      <vt:lpstr>Réseau de chaleur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Fritel</dc:creator>
  <cp:lastModifiedBy>Ivan Fritel</cp:lastModifiedBy>
  <dcterms:created xsi:type="dcterms:W3CDTF">2022-10-25T08:57:25Z</dcterms:created>
  <dcterms:modified xsi:type="dcterms:W3CDTF">2022-11-23T10:06:07Z</dcterms:modified>
</cp:coreProperties>
</file>